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Graphs\Figures\"/>
    </mc:Choice>
  </mc:AlternateContent>
  <xr:revisionPtr revIDLastSave="0" documentId="13_ncr:1_{7E10FC1B-10D7-4E8E-A77C-1EEA84C6382F}" xr6:coauthVersionLast="47" xr6:coauthVersionMax="47" xr10:uidLastSave="{00000000-0000-0000-0000-000000000000}"/>
  <bookViews>
    <workbookView xWindow="-108" yWindow="-108" windowWidth="23256" windowHeight="12576" activeTab="1" xr2:uid="{73ABD0BF-42A7-439A-BCD2-07054CA151C3}"/>
  </bookViews>
  <sheets>
    <sheet name="1. OD Measurements" sheetId="1" r:id="rId1"/>
    <sheet name="2. Fluorescence measure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1" l="1"/>
  <c r="V7" i="1"/>
  <c r="V8" i="1"/>
  <c r="V9" i="1"/>
  <c r="V10" i="1"/>
  <c r="U6" i="1"/>
  <c r="U7" i="1"/>
  <c r="U8" i="1"/>
  <c r="U9" i="1"/>
  <c r="U10" i="1"/>
  <c r="T6" i="1"/>
  <c r="T7" i="1"/>
  <c r="T8" i="1"/>
  <c r="T9" i="1"/>
  <c r="T10" i="1"/>
  <c r="S6" i="1"/>
  <c r="S7" i="1"/>
  <c r="S8" i="1"/>
  <c r="S9" i="1"/>
  <c r="S10" i="1"/>
  <c r="P6" i="1"/>
  <c r="P7" i="1"/>
  <c r="P8" i="1"/>
  <c r="P9" i="1"/>
  <c r="P10" i="1"/>
  <c r="O6" i="1"/>
  <c r="O7" i="1"/>
  <c r="O8" i="1"/>
  <c r="O9" i="1"/>
  <c r="O10" i="1"/>
  <c r="N6" i="1"/>
  <c r="N7" i="1"/>
  <c r="N8" i="1"/>
  <c r="N9" i="1"/>
  <c r="N10" i="1"/>
  <c r="M6" i="1"/>
  <c r="M7" i="1"/>
  <c r="M8" i="1"/>
  <c r="M9" i="1"/>
  <c r="M10" i="1"/>
  <c r="I5" i="1"/>
  <c r="G5" i="1"/>
  <c r="I6" i="1"/>
  <c r="J6" i="1"/>
  <c r="I7" i="1"/>
  <c r="J7" i="1"/>
  <c r="I8" i="1"/>
  <c r="J8" i="1"/>
  <c r="I9" i="1"/>
  <c r="J9" i="1"/>
  <c r="I10" i="1"/>
  <c r="J10" i="1"/>
  <c r="G6" i="1"/>
  <c r="H6" i="1"/>
  <c r="G7" i="1"/>
  <c r="H7" i="1"/>
  <c r="G8" i="1"/>
  <c r="H8" i="1"/>
  <c r="G9" i="1"/>
  <c r="H9" i="1"/>
  <c r="G10" i="1"/>
  <c r="H10" i="1"/>
  <c r="E5" i="1"/>
  <c r="E6" i="1"/>
  <c r="F6" i="1"/>
  <c r="E7" i="1"/>
  <c r="F7" i="1"/>
  <c r="E8" i="1"/>
  <c r="F8" i="1"/>
  <c r="E9" i="1"/>
  <c r="F9" i="1"/>
  <c r="E10" i="1"/>
  <c r="F10" i="1"/>
  <c r="C5" i="1"/>
  <c r="E29" i="1" l="1"/>
  <c r="D29" i="1" s="1"/>
  <c r="E28" i="1"/>
  <c r="D28" i="1" s="1"/>
  <c r="E27" i="1"/>
  <c r="D27" i="1" s="1"/>
  <c r="E26" i="1"/>
  <c r="D26" i="1" s="1"/>
  <c r="E25" i="1"/>
  <c r="E20" i="1"/>
  <c r="D20" i="1" s="1"/>
  <c r="E19" i="1"/>
  <c r="D19" i="1" s="1"/>
  <c r="E18" i="1"/>
  <c r="D18" i="1" s="1"/>
  <c r="E17" i="1"/>
  <c r="D17" i="1" s="1"/>
  <c r="E16" i="1"/>
  <c r="D16" i="1" s="1"/>
  <c r="I20" i="2"/>
  <c r="H20" i="2"/>
  <c r="G20" i="2"/>
  <c r="F20" i="2"/>
  <c r="I19" i="2"/>
  <c r="H19" i="2"/>
  <c r="G19" i="2"/>
  <c r="F19" i="2"/>
  <c r="I18" i="2"/>
  <c r="H18" i="2"/>
  <c r="G18" i="2"/>
  <c r="F18" i="2"/>
  <c r="I17" i="2"/>
  <c r="H17" i="2"/>
  <c r="G17" i="2"/>
  <c r="F17" i="2"/>
  <c r="I16" i="2"/>
  <c r="H16" i="2"/>
  <c r="G16" i="2"/>
  <c r="F16" i="2"/>
  <c r="I11" i="2"/>
  <c r="H11" i="2"/>
  <c r="G11" i="2"/>
  <c r="F11" i="2"/>
  <c r="I10" i="2"/>
  <c r="H10" i="2"/>
  <c r="G10" i="2"/>
  <c r="F10" i="2"/>
  <c r="I9" i="2"/>
  <c r="H9" i="2"/>
  <c r="G9" i="2"/>
  <c r="F9" i="2"/>
  <c r="I8" i="2"/>
  <c r="H8" i="2"/>
  <c r="G8" i="2"/>
  <c r="F8" i="2"/>
  <c r="I7" i="2"/>
  <c r="H7" i="2"/>
  <c r="G7" i="2"/>
  <c r="F7" i="2"/>
  <c r="I6" i="2"/>
  <c r="I15" i="2" s="1"/>
  <c r="H6" i="2"/>
  <c r="H15" i="2" s="1"/>
  <c r="G6" i="2"/>
  <c r="G15" i="2" s="1"/>
  <c r="F6" i="2"/>
  <c r="F15" i="2" s="1"/>
  <c r="E29" i="2"/>
  <c r="E28" i="2"/>
  <c r="E27" i="2"/>
  <c r="E26" i="2"/>
  <c r="E25" i="2"/>
  <c r="T29" i="1"/>
  <c r="S29" i="1"/>
  <c r="R29" i="1"/>
  <c r="Q29" i="1"/>
  <c r="L29" i="1"/>
  <c r="K29" i="1"/>
  <c r="J29" i="1"/>
  <c r="I29" i="1"/>
  <c r="T28" i="1"/>
  <c r="S28" i="1"/>
  <c r="R28" i="1"/>
  <c r="Q28" i="1"/>
  <c r="L28" i="1"/>
  <c r="K28" i="1"/>
  <c r="J28" i="1"/>
  <c r="I28" i="1"/>
  <c r="T27" i="1"/>
  <c r="S27" i="1"/>
  <c r="R27" i="1"/>
  <c r="Q27" i="1"/>
  <c r="L27" i="1"/>
  <c r="K27" i="1"/>
  <c r="J27" i="1"/>
  <c r="I27" i="1"/>
  <c r="T26" i="1"/>
  <c r="S26" i="1"/>
  <c r="R26" i="1"/>
  <c r="Q26" i="1"/>
  <c r="L26" i="1"/>
  <c r="K26" i="1"/>
  <c r="J26" i="1"/>
  <c r="I26" i="1"/>
  <c r="T25" i="1"/>
  <c r="S25" i="1"/>
  <c r="R25" i="1"/>
  <c r="Q25" i="1"/>
  <c r="L25" i="1"/>
  <c r="K25" i="1"/>
  <c r="J25" i="1"/>
  <c r="I25" i="1"/>
  <c r="D25" i="1"/>
  <c r="T20" i="1"/>
  <c r="S20" i="1"/>
  <c r="R20" i="1"/>
  <c r="Q20" i="1"/>
  <c r="L20" i="1"/>
  <c r="K20" i="1"/>
  <c r="J20" i="1"/>
  <c r="D10" i="1" s="1"/>
  <c r="I20" i="1"/>
  <c r="C10" i="1" s="1"/>
  <c r="T19" i="1"/>
  <c r="S19" i="1"/>
  <c r="R19" i="1"/>
  <c r="Q19" i="1"/>
  <c r="L19" i="1"/>
  <c r="K19" i="1"/>
  <c r="J19" i="1"/>
  <c r="D9" i="1" s="1"/>
  <c r="I19" i="1"/>
  <c r="C9" i="1" s="1"/>
  <c r="T18" i="1"/>
  <c r="S18" i="1"/>
  <c r="R18" i="1"/>
  <c r="Q18" i="1"/>
  <c r="L18" i="1"/>
  <c r="K18" i="1"/>
  <c r="J18" i="1"/>
  <c r="D8" i="1" s="1"/>
  <c r="I18" i="1"/>
  <c r="C8" i="1" s="1"/>
  <c r="T17" i="1"/>
  <c r="S17" i="1"/>
  <c r="R17" i="1"/>
  <c r="Q17" i="1"/>
  <c r="L17" i="1"/>
  <c r="K17" i="1"/>
  <c r="J17" i="1"/>
  <c r="D7" i="1" s="1"/>
  <c r="I17" i="1"/>
  <c r="C7" i="1" s="1"/>
  <c r="T16" i="1"/>
  <c r="S16" i="1"/>
  <c r="R16" i="1"/>
  <c r="Q16" i="1"/>
  <c r="L16" i="1"/>
  <c r="K16" i="1"/>
  <c r="J16" i="1"/>
  <c r="D6" i="1" s="1"/>
  <c r="I16" i="1"/>
  <c r="C6" i="1" s="1"/>
  <c r="D26" i="2" l="1"/>
  <c r="E8" i="2" s="1"/>
  <c r="E17" i="2" s="1"/>
  <c r="D27" i="2"/>
  <c r="E9" i="2" s="1"/>
  <c r="E18" i="2" s="1"/>
  <c r="D25" i="2"/>
  <c r="E7" i="2" s="1"/>
  <c r="E16" i="2" s="1"/>
  <c r="D29" i="2"/>
  <c r="E11" i="2" s="1"/>
  <c r="E20" i="2" s="1"/>
  <c r="U16" i="1"/>
  <c r="U29" i="1"/>
  <c r="U28" i="1"/>
  <c r="U20" i="1"/>
  <c r="M18" i="1"/>
  <c r="U27" i="1"/>
  <c r="M19" i="1"/>
  <c r="M20" i="1"/>
  <c r="M17" i="1"/>
  <c r="M26" i="1"/>
  <c r="M28" i="1"/>
  <c r="U25" i="1"/>
  <c r="U17" i="1"/>
  <c r="M29" i="1"/>
  <c r="U18" i="1"/>
  <c r="M25" i="1"/>
  <c r="M16" i="1"/>
  <c r="U19" i="1"/>
  <c r="M27" i="1"/>
  <c r="U26" i="1"/>
  <c r="D28" i="2"/>
  <c r="E10" i="2" s="1"/>
  <c r="E19" i="2" s="1"/>
</calcChain>
</file>

<file path=xl/sharedStrings.xml><?xml version="1.0" encoding="utf-8"?>
<sst xmlns="http://schemas.openxmlformats.org/spreadsheetml/2006/main" count="74" uniqueCount="27">
  <si>
    <t>Timepoint</t>
  </si>
  <si>
    <t>Date</t>
  </si>
  <si>
    <t>Time (h)</t>
  </si>
  <si>
    <t>Time (days)</t>
  </si>
  <si>
    <t>Dilution</t>
  </si>
  <si>
    <t>OD660</t>
  </si>
  <si>
    <t>OD660 calculated</t>
  </si>
  <si>
    <t>ODav</t>
  </si>
  <si>
    <t>SD</t>
  </si>
  <si>
    <t>CV</t>
  </si>
  <si>
    <t>Median fluorescence</t>
  </si>
  <si>
    <t>IMI528_Light</t>
  </si>
  <si>
    <t>IMI_528_Dark</t>
  </si>
  <si>
    <t>CEN.PK2-1C_Light</t>
  </si>
  <si>
    <t>CEN.PK2-1C_Dark</t>
  </si>
  <si>
    <t>A</t>
  </si>
  <si>
    <t>B</t>
  </si>
  <si>
    <t>Average values</t>
  </si>
  <si>
    <t>Light induction time (h)</t>
  </si>
  <si>
    <t>Standard deviations</t>
  </si>
  <si>
    <t>Data pertaining to the graph</t>
  </si>
  <si>
    <t>Raw Data &amp; Calculations</t>
  </si>
  <si>
    <t>IMI528_Dark</t>
  </si>
  <si>
    <t>OD Samples</t>
  </si>
  <si>
    <t>OD Averages</t>
  </si>
  <si>
    <t>Standard Deviations</t>
  </si>
  <si>
    <t>Raw Data pertaining to the graph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</si>
</sst>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m/yy\ h:mm;@"/>
    <numFmt numFmtId="166" formatCode="0.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6">
    <xf numFmtId="0" fontId="0" fillId="0" borderId="0" xfId="0"/>
    <xf numFmtId="1" fontId="0" fillId="0" borderId="0" xfId="0" applyNumberFormat="1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1" xfId="0" applyNumberFormat="1" applyBorder="1"/>
    <xf numFmtId="2" fontId="0" fillId="0" borderId="12" xfId="0" applyNumberFormat="1" applyBorder="1"/>
    <xf numFmtId="0" fontId="0" fillId="0" borderId="13" xfId="0" applyBorder="1"/>
    <xf numFmtId="2" fontId="0" fillId="0" borderId="14" xfId="0" applyNumberFormat="1" applyBorder="1"/>
    <xf numFmtId="166" fontId="0" fillId="0" borderId="0" xfId="0" applyNumberFormat="1"/>
    <xf numFmtId="10" fontId="0" fillId="0" borderId="12" xfId="0" applyNumberFormat="1" applyBorder="1"/>
    <xf numFmtId="166" fontId="0" fillId="0" borderId="14" xfId="0" applyNumberFormat="1" applyBorder="1"/>
    <xf numFmtId="0" fontId="2" fillId="0" borderId="1" xfId="1"/>
    <xf numFmtId="2" fontId="2" fillId="0" borderId="1" xfId="1" applyNumberFormat="1"/>
    <xf numFmtId="0" fontId="1" fillId="2" borderId="42" xfId="2" applyBorder="1"/>
    <xf numFmtId="0" fontId="1" fillId="2" borderId="43" xfId="2" applyBorder="1"/>
    <xf numFmtId="0" fontId="1" fillId="3" borderId="42" xfId="3" applyBorder="1"/>
    <xf numFmtId="0" fontId="1" fillId="3" borderId="43" xfId="3" applyBorder="1"/>
    <xf numFmtId="0" fontId="1" fillId="2" borderId="0" xfId="2"/>
    <xf numFmtId="2" fontId="1" fillId="2" borderId="0" xfId="2" applyNumberFormat="1"/>
    <xf numFmtId="2" fontId="1" fillId="2" borderId="12" xfId="2" applyNumberFormat="1" applyBorder="1"/>
    <xf numFmtId="0" fontId="1" fillId="3" borderId="0" xfId="3"/>
    <xf numFmtId="2" fontId="1" fillId="3" borderId="0" xfId="3" applyNumberFormat="1"/>
    <xf numFmtId="2" fontId="1" fillId="3" borderId="12" xfId="3" applyNumberFormat="1" applyBorder="1"/>
    <xf numFmtId="0" fontId="1" fillId="3" borderId="2" xfId="3" applyBorder="1"/>
    <xf numFmtId="0" fontId="1" fillId="3" borderId="15" xfId="3" applyBorder="1"/>
    <xf numFmtId="0" fontId="1" fillId="3" borderId="32" xfId="3" applyBorder="1"/>
    <xf numFmtId="0" fontId="1" fillId="3" borderId="37" xfId="3" applyBorder="1"/>
    <xf numFmtId="0" fontId="1" fillId="3" borderId="33" xfId="3" applyBorder="1"/>
    <xf numFmtId="0" fontId="1" fillId="3" borderId="41" xfId="3" applyBorder="1"/>
    <xf numFmtId="0" fontId="1" fillId="3" borderId="30" xfId="3" applyBorder="1"/>
    <xf numFmtId="0" fontId="1" fillId="3" borderId="31" xfId="3" applyBorder="1"/>
    <xf numFmtId="0" fontId="1" fillId="3" borderId="38" xfId="3" applyBorder="1"/>
    <xf numFmtId="0" fontId="1" fillId="3" borderId="34" xfId="3" applyBorder="1"/>
    <xf numFmtId="0" fontId="1" fillId="3" borderId="26" xfId="3" applyBorder="1"/>
    <xf numFmtId="0" fontId="1" fillId="3" borderId="27" xfId="3" applyBorder="1"/>
    <xf numFmtId="0" fontId="1" fillId="3" borderId="39" xfId="3" applyBorder="1"/>
    <xf numFmtId="0" fontId="1" fillId="3" borderId="35" xfId="3" applyBorder="1"/>
    <xf numFmtId="0" fontId="1" fillId="3" borderId="28" xfId="3" applyBorder="1"/>
    <xf numFmtId="0" fontId="1" fillId="3" borderId="29" xfId="3" applyBorder="1"/>
    <xf numFmtId="0" fontId="1" fillId="3" borderId="40" xfId="3" applyBorder="1"/>
    <xf numFmtId="0" fontId="1" fillId="3" borderId="36" xfId="3" applyBorder="1"/>
    <xf numFmtId="0" fontId="1" fillId="2" borderId="5" xfId="2" applyBorder="1"/>
    <xf numFmtId="0" fontId="1" fillId="2" borderId="46" xfId="2" applyBorder="1"/>
    <xf numFmtId="0" fontId="1" fillId="2" borderId="6" xfId="2" applyBorder="1"/>
    <xf numFmtId="0" fontId="1" fillId="2" borderId="7" xfId="2" applyBorder="1"/>
    <xf numFmtId="2" fontId="1" fillId="2" borderId="47" xfId="2" applyNumberFormat="1" applyBorder="1"/>
    <xf numFmtId="2" fontId="1" fillId="2" borderId="44" xfId="2" applyNumberFormat="1" applyBorder="1"/>
    <xf numFmtId="2" fontId="1" fillId="2" borderId="49" xfId="2" applyNumberFormat="1" applyBorder="1"/>
    <xf numFmtId="2" fontId="1" fillId="2" borderId="48" xfId="2" applyNumberFormat="1" applyBorder="1"/>
    <xf numFmtId="2" fontId="1" fillId="2" borderId="45" xfId="2" applyNumberFormat="1" applyBorder="1"/>
    <xf numFmtId="2" fontId="1" fillId="2" borderId="50" xfId="2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3" borderId="0" xfId="3" applyAlignment="1">
      <alignment horizontal="center" vertical="center"/>
    </xf>
    <xf numFmtId="0" fontId="1" fillId="3" borderId="12" xfId="3" applyBorder="1" applyAlignment="1">
      <alignment horizontal="center" vertical="center"/>
    </xf>
    <xf numFmtId="0" fontId="1" fillId="3" borderId="2" xfId="3" applyBorder="1" applyAlignment="1">
      <alignment horizontal="center" vertical="center"/>
    </xf>
    <xf numFmtId="0" fontId="1" fillId="3" borderId="4" xfId="3" applyBorder="1" applyAlignment="1">
      <alignment horizontal="center" vertical="center"/>
    </xf>
    <xf numFmtId="0" fontId="1" fillId="3" borderId="5" xfId="3" applyBorder="1" applyAlignment="1">
      <alignment horizontal="center"/>
    </xf>
    <xf numFmtId="0" fontId="1" fillId="3" borderId="6" xfId="3" applyBorder="1" applyAlignment="1">
      <alignment horizontal="center"/>
    </xf>
    <xf numFmtId="0" fontId="1" fillId="3" borderId="7" xfId="3" applyBorder="1" applyAlignment="1">
      <alignment horizontal="center"/>
    </xf>
    <xf numFmtId="0" fontId="1" fillId="3" borderId="15" xfId="3" applyBorder="1" applyAlignment="1">
      <alignment horizontal="center" vertical="center"/>
    </xf>
    <xf numFmtId="0" fontId="1" fillId="3" borderId="24" xfId="3" applyBorder="1" applyAlignment="1">
      <alignment horizontal="center" vertical="center"/>
    </xf>
    <xf numFmtId="165" fontId="1" fillId="3" borderId="11" xfId="3" applyNumberFormat="1" applyBorder="1"/>
    <xf numFmtId="1" fontId="1" fillId="3" borderId="0" xfId="3" applyNumberFormat="1"/>
    <xf numFmtId="164" fontId="1" fillId="3" borderId="0" xfId="3" applyNumberFormat="1"/>
    <xf numFmtId="0" fontId="1" fillId="2" borderId="16" xfId="2" applyBorder="1"/>
    <xf numFmtId="0" fontId="1" fillId="2" borderId="12" xfId="2" applyBorder="1"/>
    <xf numFmtId="0" fontId="1" fillId="2" borderId="17" xfId="2" applyBorder="1"/>
    <xf numFmtId="0" fontId="1" fillId="2" borderId="18" xfId="2" applyBorder="1"/>
    <xf numFmtId="2" fontId="1" fillId="2" borderId="25" xfId="2" applyNumberFormat="1" applyBorder="1"/>
    <xf numFmtId="2" fontId="1" fillId="2" borderId="17" xfId="2" applyNumberFormat="1" applyBorder="1"/>
    <xf numFmtId="2" fontId="1" fillId="2" borderId="19" xfId="2" applyNumberFormat="1" applyBorder="1"/>
    <xf numFmtId="2" fontId="1" fillId="2" borderId="20" xfId="2" applyNumberFormat="1" applyBorder="1"/>
    <xf numFmtId="2" fontId="1" fillId="2" borderId="11" xfId="2" applyNumberFormat="1" applyBorder="1"/>
    <xf numFmtId="1" fontId="1" fillId="2" borderId="11" xfId="2" applyNumberFormat="1" applyBorder="1"/>
    <xf numFmtId="1" fontId="1" fillId="2" borderId="12" xfId="2" applyNumberFormat="1" applyBorder="1"/>
    <xf numFmtId="2" fontId="1" fillId="2" borderId="21" xfId="2" applyNumberFormat="1" applyBorder="1"/>
    <xf numFmtId="2" fontId="1" fillId="2" borderId="22" xfId="2" applyNumberFormat="1" applyBorder="1"/>
    <xf numFmtId="1" fontId="1" fillId="2" borderId="21" xfId="2" applyNumberFormat="1" applyBorder="1"/>
    <xf numFmtId="2" fontId="1" fillId="2" borderId="23" xfId="2" applyNumberFormat="1" applyBorder="1"/>
    <xf numFmtId="0" fontId="1" fillId="2" borderId="2" xfId="2" applyBorder="1"/>
    <xf numFmtId="166" fontId="1" fillId="2" borderId="17" xfId="2" applyNumberFormat="1" applyBorder="1"/>
    <xf numFmtId="166" fontId="1" fillId="2" borderId="20" xfId="2" applyNumberFormat="1" applyBorder="1"/>
    <xf numFmtId="166" fontId="1" fillId="2" borderId="11" xfId="2" applyNumberFormat="1" applyBorder="1"/>
    <xf numFmtId="166" fontId="1" fillId="2" borderId="12" xfId="2" applyNumberFormat="1" applyBorder="1"/>
    <xf numFmtId="166" fontId="1" fillId="2" borderId="21" xfId="2" applyNumberFormat="1" applyBorder="1"/>
    <xf numFmtId="166" fontId="1" fillId="2" borderId="23" xfId="2" applyNumberFormat="1" applyBorder="1"/>
  </cellXfs>
  <cellStyles count="4">
    <cellStyle name="20% - Accent1" xfId="2" builtinId="30"/>
    <cellStyle name="20% - Accent2" xfId="3" builtinId="34"/>
    <cellStyle name="Heading 1" xfId="1" builtinId="16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DDB01-411F-419E-9B3A-287CDE8363A3}">
  <dimension ref="B1:V29"/>
  <sheetViews>
    <sheetView topLeftCell="A3" workbookViewId="0">
      <selection activeCell="E17" sqref="E17"/>
    </sheetView>
  </sheetViews>
  <sheetFormatPr defaultRowHeight="14.4" x14ac:dyDescent="0.3"/>
  <cols>
    <col min="3" max="3" width="13.33203125" bestFit="1" customWidth="1"/>
  </cols>
  <sheetData>
    <row r="1" spans="2:22" ht="20.399999999999999" thickBot="1" x14ac:dyDescent="0.45">
      <c r="B1" s="17" t="s">
        <v>20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2:22" ht="15" thickTop="1" x14ac:dyDescent="0.3"/>
    <row r="3" spans="2:22" x14ac:dyDescent="0.3">
      <c r="C3" t="s">
        <v>23</v>
      </c>
      <c r="L3" t="s">
        <v>24</v>
      </c>
      <c r="R3" t="s">
        <v>25</v>
      </c>
    </row>
    <row r="4" spans="2:22" ht="15" thickBot="1" x14ac:dyDescent="0.35"/>
    <row r="5" spans="2:22" ht="15" thickBot="1" x14ac:dyDescent="0.35">
      <c r="B5" s="29" t="s">
        <v>2</v>
      </c>
      <c r="C5" s="30" t="str">
        <f>F14</f>
        <v>CEN.PK2-1C_Dark</v>
      </c>
      <c r="D5" s="31"/>
      <c r="E5" s="32" t="str">
        <f>N14</f>
        <v>CEN.PK2-1C_Light</v>
      </c>
      <c r="F5" s="33"/>
      <c r="G5" s="30" t="str">
        <f>F23</f>
        <v>IMI528_Dark</v>
      </c>
      <c r="H5" s="31"/>
      <c r="I5" s="32" t="str">
        <f>N23</f>
        <v>IMI528_Light</v>
      </c>
      <c r="J5" s="31"/>
      <c r="L5" s="47" t="s">
        <v>2</v>
      </c>
      <c r="M5" s="48" t="s">
        <v>14</v>
      </c>
      <c r="N5" s="49" t="s">
        <v>13</v>
      </c>
      <c r="O5" s="48" t="s">
        <v>22</v>
      </c>
      <c r="P5" s="50" t="s">
        <v>11</v>
      </c>
      <c r="R5" s="47" t="s">
        <v>2</v>
      </c>
      <c r="S5" s="48" t="s">
        <v>14</v>
      </c>
      <c r="T5" s="50" t="s">
        <v>13</v>
      </c>
      <c r="U5" s="48" t="s">
        <v>22</v>
      </c>
      <c r="V5" s="50" t="s">
        <v>11</v>
      </c>
    </row>
    <row r="6" spans="2:22" x14ac:dyDescent="0.3">
      <c r="B6" s="34">
        <v>0</v>
      </c>
      <c r="C6" s="35">
        <f t="shared" ref="C6:D10" si="0">I16</f>
        <v>3.16</v>
      </c>
      <c r="D6" s="36">
        <f t="shared" si="0"/>
        <v>3.7800000000000002</v>
      </c>
      <c r="E6" s="37">
        <f t="shared" ref="E6:F10" si="1">Q16</f>
        <v>4.18</v>
      </c>
      <c r="F6" s="38">
        <f t="shared" si="1"/>
        <v>3.8600000000000003</v>
      </c>
      <c r="G6" s="35">
        <f t="shared" ref="G6:H10" si="2">I25</f>
        <v>4.22</v>
      </c>
      <c r="H6" s="36">
        <f t="shared" si="2"/>
        <v>4.4800000000000004</v>
      </c>
      <c r="I6" s="37">
        <f t="shared" ref="I6:J10" si="3">Q25</f>
        <v>4.2</v>
      </c>
      <c r="J6" s="36">
        <f t="shared" si="3"/>
        <v>4.5200000000000005</v>
      </c>
      <c r="L6" s="19">
        <v>0</v>
      </c>
      <c r="M6" s="51">
        <f t="shared" ref="M6:M10" si="4">K16</f>
        <v>3.4699999999999998</v>
      </c>
      <c r="N6" s="52">
        <f t="shared" ref="N6:N10" si="5">S16</f>
        <v>4.0200000000000005</v>
      </c>
      <c r="O6" s="51">
        <f t="shared" ref="O6:O10" si="6">K25</f>
        <v>4.3499999999999996</v>
      </c>
      <c r="P6" s="53">
        <f t="shared" ref="P6:P10" si="7">S25</f>
        <v>4.3600000000000003</v>
      </c>
      <c r="R6" s="19">
        <v>0</v>
      </c>
      <c r="S6" s="51">
        <f t="shared" ref="S6:S10" si="8">L16</f>
        <v>0.43840620433565952</v>
      </c>
      <c r="T6" s="53">
        <f t="shared" ref="T6:T10" si="9">T16</f>
        <v>0.22627416997969502</v>
      </c>
      <c r="U6" s="51">
        <f t="shared" ref="U6:U10" si="10">L25</f>
        <v>0.18384776310850254</v>
      </c>
      <c r="V6" s="53">
        <f t="shared" ref="V6:V10" si="11">T25</f>
        <v>0.22627416997969541</v>
      </c>
    </row>
    <row r="7" spans="2:22" x14ac:dyDescent="0.3">
      <c r="B7" s="21">
        <v>1</v>
      </c>
      <c r="C7" s="39">
        <f t="shared" si="0"/>
        <v>4.2</v>
      </c>
      <c r="D7" s="40">
        <f t="shared" si="0"/>
        <v>5.34</v>
      </c>
      <c r="E7" s="41">
        <f t="shared" si="1"/>
        <v>4.28</v>
      </c>
      <c r="F7" s="42">
        <f t="shared" si="1"/>
        <v>4.6400000000000006</v>
      </c>
      <c r="G7" s="39">
        <f t="shared" si="2"/>
        <v>5.5400000000000009</v>
      </c>
      <c r="H7" s="40">
        <f t="shared" si="2"/>
        <v>6.08</v>
      </c>
      <c r="I7" s="41">
        <f t="shared" si="3"/>
        <v>4.92</v>
      </c>
      <c r="J7" s="40">
        <f t="shared" si="3"/>
        <v>4.7799999999999994</v>
      </c>
      <c r="L7" s="19">
        <v>1</v>
      </c>
      <c r="M7" s="51">
        <f t="shared" si="4"/>
        <v>4.7699999999999996</v>
      </c>
      <c r="N7" s="52">
        <f t="shared" si="5"/>
        <v>4.46</v>
      </c>
      <c r="O7" s="51">
        <f t="shared" si="6"/>
        <v>5.81</v>
      </c>
      <c r="P7" s="53">
        <f t="shared" si="7"/>
        <v>4.8499999999999996</v>
      </c>
      <c r="R7" s="19">
        <v>1</v>
      </c>
      <c r="S7" s="51">
        <f t="shared" si="8"/>
        <v>0.80610173055266432</v>
      </c>
      <c r="T7" s="53">
        <f t="shared" si="9"/>
        <v>0.25455844122715732</v>
      </c>
      <c r="U7" s="51">
        <f t="shared" si="10"/>
        <v>0.3818376618407352</v>
      </c>
      <c r="V7" s="53">
        <f t="shared" si="11"/>
        <v>9.8994949366116733E-2</v>
      </c>
    </row>
    <row r="8" spans="2:22" x14ac:dyDescent="0.3">
      <c r="B8" s="21">
        <v>2</v>
      </c>
      <c r="C8" s="39">
        <f t="shared" si="0"/>
        <v>6.32</v>
      </c>
      <c r="D8" s="40">
        <f t="shared" si="0"/>
        <v>8.08</v>
      </c>
      <c r="E8" s="41">
        <f t="shared" si="1"/>
        <v>6.08</v>
      </c>
      <c r="F8" s="42">
        <f t="shared" si="1"/>
        <v>6.48</v>
      </c>
      <c r="G8" s="39">
        <f t="shared" si="2"/>
        <v>8.1999999999999993</v>
      </c>
      <c r="H8" s="40">
        <f t="shared" si="2"/>
        <v>8.68</v>
      </c>
      <c r="I8" s="41">
        <f t="shared" si="3"/>
        <v>7</v>
      </c>
      <c r="J8" s="40">
        <f t="shared" si="3"/>
        <v>6.8400000000000007</v>
      </c>
      <c r="L8" s="19">
        <v>2</v>
      </c>
      <c r="M8" s="51">
        <f t="shared" si="4"/>
        <v>7.1999999999999993</v>
      </c>
      <c r="N8" s="52">
        <f t="shared" si="5"/>
        <v>6.28</v>
      </c>
      <c r="O8" s="51">
        <f t="shared" si="6"/>
        <v>8.44</v>
      </c>
      <c r="P8" s="53">
        <f t="shared" si="7"/>
        <v>6.92</v>
      </c>
      <c r="R8" s="19">
        <v>2</v>
      </c>
      <c r="S8" s="51">
        <f t="shared" si="8"/>
        <v>1.2445079348883303</v>
      </c>
      <c r="T8" s="53">
        <f t="shared" si="9"/>
        <v>0.28284271247461923</v>
      </c>
      <c r="U8" s="51">
        <f t="shared" si="10"/>
        <v>0.33941125496954316</v>
      </c>
      <c r="V8" s="53">
        <f t="shared" si="11"/>
        <v>0.11313708498984693</v>
      </c>
    </row>
    <row r="9" spans="2:22" x14ac:dyDescent="0.3">
      <c r="B9" s="21">
        <v>3</v>
      </c>
      <c r="C9" s="39">
        <f t="shared" si="0"/>
        <v>8.6999999999999993</v>
      </c>
      <c r="D9" s="40">
        <f t="shared" si="0"/>
        <v>10.7</v>
      </c>
      <c r="E9" s="41">
        <f t="shared" si="1"/>
        <v>7.9</v>
      </c>
      <c r="F9" s="42">
        <f t="shared" si="1"/>
        <v>8.6</v>
      </c>
      <c r="G9" s="39">
        <f t="shared" si="2"/>
        <v>11.25</v>
      </c>
      <c r="H9" s="40">
        <f t="shared" si="2"/>
        <v>11.799999999999999</v>
      </c>
      <c r="I9" s="41">
        <f t="shared" si="3"/>
        <v>9.15</v>
      </c>
      <c r="J9" s="40">
        <f t="shared" si="3"/>
        <v>9.5</v>
      </c>
      <c r="L9" s="19">
        <v>3</v>
      </c>
      <c r="M9" s="51">
        <f t="shared" si="4"/>
        <v>9.7000000000000011</v>
      </c>
      <c r="N9" s="52">
        <f t="shared" si="5"/>
        <v>8.2499999999999982</v>
      </c>
      <c r="O9" s="51">
        <f t="shared" si="6"/>
        <v>11.524999999999999</v>
      </c>
      <c r="P9" s="53">
        <f t="shared" si="7"/>
        <v>9.3249999999999993</v>
      </c>
      <c r="R9" s="19">
        <v>3</v>
      </c>
      <c r="S9" s="51">
        <f t="shared" si="8"/>
        <v>1.4142135623730907</v>
      </c>
      <c r="T9" s="53">
        <f t="shared" si="9"/>
        <v>0.49497474683058273</v>
      </c>
      <c r="U9" s="51">
        <f t="shared" si="10"/>
        <v>0.38890872965260048</v>
      </c>
      <c r="V9" s="53">
        <f t="shared" si="11"/>
        <v>0.24748737341529184</v>
      </c>
    </row>
    <row r="10" spans="2:22" ht="15" thickBot="1" x14ac:dyDescent="0.35">
      <c r="B10" s="22">
        <v>5</v>
      </c>
      <c r="C10" s="43">
        <f t="shared" si="0"/>
        <v>16.3</v>
      </c>
      <c r="D10" s="44">
        <f t="shared" si="0"/>
        <v>16.7</v>
      </c>
      <c r="E10" s="45">
        <f t="shared" si="1"/>
        <v>15.299999999999999</v>
      </c>
      <c r="F10" s="46">
        <f t="shared" si="1"/>
        <v>16.2</v>
      </c>
      <c r="G10" s="43">
        <f t="shared" si="2"/>
        <v>18</v>
      </c>
      <c r="H10" s="44">
        <f t="shared" si="2"/>
        <v>18.099999999999998</v>
      </c>
      <c r="I10" s="45">
        <f t="shared" si="3"/>
        <v>16.100000000000001</v>
      </c>
      <c r="J10" s="44">
        <f t="shared" si="3"/>
        <v>15.4</v>
      </c>
      <c r="L10" s="20">
        <v>5</v>
      </c>
      <c r="M10" s="54">
        <f t="shared" si="4"/>
        <v>16.5</v>
      </c>
      <c r="N10" s="55">
        <f t="shared" si="5"/>
        <v>15.75</v>
      </c>
      <c r="O10" s="54">
        <f t="shared" si="6"/>
        <v>18.05</v>
      </c>
      <c r="P10" s="56">
        <f t="shared" si="7"/>
        <v>15.75</v>
      </c>
      <c r="R10" s="20">
        <v>5</v>
      </c>
      <c r="S10" s="54">
        <f t="shared" si="8"/>
        <v>0.28284271247461928</v>
      </c>
      <c r="T10" s="56">
        <f t="shared" si="9"/>
        <v>0.63639610306789329</v>
      </c>
      <c r="U10" s="54">
        <f t="shared" si="10"/>
        <v>7.0710678118654821E-2</v>
      </c>
      <c r="V10" s="56">
        <f t="shared" si="11"/>
        <v>0.49497474683058368</v>
      </c>
    </row>
    <row r="12" spans="2:22" ht="20.399999999999999" thickBot="1" x14ac:dyDescent="0.45">
      <c r="B12" s="17" t="s">
        <v>21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  <c r="T12" s="17"/>
      <c r="U12" s="17"/>
      <c r="V12" s="17"/>
    </row>
    <row r="13" spans="2:22" ht="15.6" thickTop="1" thickBot="1" x14ac:dyDescent="0.35"/>
    <row r="14" spans="2:22" ht="15" thickBot="1" x14ac:dyDescent="0.35">
      <c r="F14" s="57" t="s">
        <v>14</v>
      </c>
      <c r="G14" s="58"/>
      <c r="H14" s="58"/>
      <c r="I14" s="58"/>
      <c r="J14" s="58"/>
      <c r="K14" s="58"/>
      <c r="L14" s="58"/>
      <c r="M14" s="59"/>
      <c r="N14" s="57" t="s">
        <v>13</v>
      </c>
      <c r="O14" s="58"/>
      <c r="P14" s="58"/>
      <c r="Q14" s="58"/>
      <c r="R14" s="58"/>
      <c r="S14" s="58"/>
      <c r="T14" s="58"/>
      <c r="U14" s="59"/>
    </row>
    <row r="15" spans="2:22" x14ac:dyDescent="0.3">
      <c r="B15" s="5" t="s">
        <v>0</v>
      </c>
      <c r="C15" s="5" t="s">
        <v>1</v>
      </c>
      <c r="D15" s="6" t="s">
        <v>2</v>
      </c>
      <c r="E15" s="7" t="s">
        <v>3</v>
      </c>
      <c r="F15" s="8" t="s">
        <v>4</v>
      </c>
      <c r="G15" s="60" t="s">
        <v>5</v>
      </c>
      <c r="H15" s="60"/>
      <c r="I15" s="60" t="s">
        <v>6</v>
      </c>
      <c r="J15" s="61"/>
      <c r="K15" s="9" t="s">
        <v>7</v>
      </c>
      <c r="L15" s="6" t="s">
        <v>8</v>
      </c>
      <c r="M15" s="7" t="s">
        <v>9</v>
      </c>
      <c r="N15" s="8" t="s">
        <v>4</v>
      </c>
      <c r="O15" s="60" t="s">
        <v>5</v>
      </c>
      <c r="P15" s="60"/>
      <c r="Q15" s="60" t="s">
        <v>6</v>
      </c>
      <c r="R15" s="61"/>
      <c r="S15" s="9" t="s">
        <v>7</v>
      </c>
      <c r="T15" s="6" t="s">
        <v>8</v>
      </c>
      <c r="U15" s="7" t="s">
        <v>9</v>
      </c>
    </row>
    <row r="16" spans="2:22" x14ac:dyDescent="0.3">
      <c r="B16">
        <v>0</v>
      </c>
      <c r="C16" s="10">
        <v>44845.354166666664</v>
      </c>
      <c r="D16" s="3">
        <f>E16*24</f>
        <v>0</v>
      </c>
      <c r="E16" s="11">
        <f>C16-C16</f>
        <v>0</v>
      </c>
      <c r="F16" s="12">
        <v>20</v>
      </c>
      <c r="G16">
        <v>0.158</v>
      </c>
      <c r="H16">
        <v>0.189</v>
      </c>
      <c r="I16">
        <f>G16*F16</f>
        <v>3.16</v>
      </c>
      <c r="J16">
        <f>H16*F16</f>
        <v>3.7800000000000002</v>
      </c>
      <c r="K16" s="13">
        <f>IF(F16="",#N/A,AVERAGE(G16:H16)*F16)</f>
        <v>3.4699999999999998</v>
      </c>
      <c r="L16" s="14">
        <f>_xlfn.STDEV.S(G16:H16)*F16</f>
        <v>0.43840620433565952</v>
      </c>
      <c r="M16" s="15">
        <f>L16/K16</f>
        <v>0.12634184562987308</v>
      </c>
      <c r="N16" s="12">
        <v>20</v>
      </c>
      <c r="O16">
        <v>0.20899999999999999</v>
      </c>
      <c r="P16">
        <v>0.193</v>
      </c>
      <c r="Q16">
        <f>O16*N16</f>
        <v>4.18</v>
      </c>
      <c r="R16">
        <f>P16*N16</f>
        <v>3.8600000000000003</v>
      </c>
      <c r="S16" s="13">
        <f>IF(N16="",#N/A,AVERAGE(O16:P16)*N16)</f>
        <v>4.0200000000000005</v>
      </c>
      <c r="T16" s="14">
        <f>_xlfn.STDEV.S(O16:P16)*N16</f>
        <v>0.22627416997969502</v>
      </c>
      <c r="U16" s="15">
        <f>T16/S16</f>
        <v>5.628710696012313E-2</v>
      </c>
    </row>
    <row r="17" spans="2:21" x14ac:dyDescent="0.3">
      <c r="B17">
        <v>1</v>
      </c>
      <c r="C17" s="10">
        <v>44845.395833333336</v>
      </c>
      <c r="D17" s="3">
        <f t="shared" ref="D17:D19" si="12">E17*24</f>
        <v>1.0000000001164153</v>
      </c>
      <c r="E17" s="11">
        <f>C17-C16</f>
        <v>4.1666666671517305E-2</v>
      </c>
      <c r="F17" s="12">
        <v>20</v>
      </c>
      <c r="G17">
        <v>0.21</v>
      </c>
      <c r="H17">
        <v>0.26700000000000002</v>
      </c>
      <c r="I17">
        <f t="shared" ref="I17:I20" si="13">G17*F17</f>
        <v>4.2</v>
      </c>
      <c r="J17">
        <f t="shared" ref="J17:J20" si="14">H17*F17</f>
        <v>5.34</v>
      </c>
      <c r="K17" s="16">
        <f t="shared" ref="K17" si="15">IF(F17="",#N/A,AVERAGE(G17:H17)*F17)</f>
        <v>4.7699999999999996</v>
      </c>
      <c r="L17" s="14">
        <f t="shared" ref="L17:L20" si="16">_xlfn.STDEV.S(G17:H17)*F17</f>
        <v>0.80610173055266432</v>
      </c>
      <c r="M17" s="15">
        <f t="shared" ref="M17:M20" si="17">L17/K17</f>
        <v>0.16899407349112461</v>
      </c>
      <c r="N17" s="12">
        <v>20</v>
      </c>
      <c r="O17">
        <v>0.214</v>
      </c>
      <c r="P17">
        <v>0.23200000000000001</v>
      </c>
      <c r="Q17">
        <f t="shared" ref="Q17:Q20" si="18">O17*N17</f>
        <v>4.28</v>
      </c>
      <c r="R17">
        <f t="shared" ref="R17:R20" si="19">P17*N17</f>
        <v>4.6400000000000006</v>
      </c>
      <c r="S17" s="16">
        <f t="shared" ref="S17" si="20">IF(N17="",#N/A,AVERAGE(O17:P17)*N17)</f>
        <v>4.46</v>
      </c>
      <c r="T17" s="14">
        <f t="shared" ref="T17:T20" si="21">_xlfn.STDEV.S(O17:P17)*N17</f>
        <v>0.25455844122715732</v>
      </c>
      <c r="U17" s="15">
        <f t="shared" ref="U17:U20" si="22">T17/S17</f>
        <v>5.7075883683219128E-2</v>
      </c>
    </row>
    <row r="18" spans="2:21" x14ac:dyDescent="0.3">
      <c r="B18">
        <v>2</v>
      </c>
      <c r="C18" s="10">
        <v>44845.4375</v>
      </c>
      <c r="D18" s="3">
        <f>E18*24</f>
        <v>2.0000000000582077</v>
      </c>
      <c r="E18" s="11">
        <f>C18-C$16</f>
        <v>8.3333333335758653E-2</v>
      </c>
      <c r="F18" s="12">
        <v>40</v>
      </c>
      <c r="G18">
        <v>0.158</v>
      </c>
      <c r="H18">
        <v>0.20200000000000001</v>
      </c>
      <c r="I18">
        <f t="shared" si="13"/>
        <v>6.32</v>
      </c>
      <c r="J18">
        <f t="shared" si="14"/>
        <v>8.08</v>
      </c>
      <c r="K18" s="16">
        <f>IF(F18="",#N/A,AVERAGE(G18:H18)*F18)</f>
        <v>7.1999999999999993</v>
      </c>
      <c r="L18" s="14">
        <f t="shared" si="16"/>
        <v>1.2445079348883303</v>
      </c>
      <c r="M18" s="15">
        <f t="shared" si="17"/>
        <v>0.1728483242900459</v>
      </c>
      <c r="N18" s="12">
        <v>40</v>
      </c>
      <c r="O18">
        <v>0.152</v>
      </c>
      <c r="P18">
        <v>0.16200000000000001</v>
      </c>
      <c r="Q18">
        <f t="shared" si="18"/>
        <v>6.08</v>
      </c>
      <c r="R18">
        <f t="shared" si="19"/>
        <v>6.48</v>
      </c>
      <c r="S18" s="16">
        <f>IF(N18="",#N/A,AVERAGE(O18:P18)*N18)</f>
        <v>6.28</v>
      </c>
      <c r="T18" s="14">
        <f t="shared" si="21"/>
        <v>0.28284271247461923</v>
      </c>
      <c r="U18" s="15">
        <f t="shared" si="22"/>
        <v>4.5038648483219618E-2</v>
      </c>
    </row>
    <row r="19" spans="2:21" x14ac:dyDescent="0.3">
      <c r="B19">
        <v>3</v>
      </c>
      <c r="C19" s="10">
        <v>44845.47916678241</v>
      </c>
      <c r="D19" s="3">
        <f t="shared" si="12"/>
        <v>3.0000027779024094</v>
      </c>
      <c r="E19" s="11">
        <f>C19-C16</f>
        <v>0.12500011574593373</v>
      </c>
      <c r="F19" s="12">
        <v>50</v>
      </c>
      <c r="G19">
        <v>0.17399999999999999</v>
      </c>
      <c r="H19">
        <v>0.214</v>
      </c>
      <c r="I19">
        <f t="shared" si="13"/>
        <v>8.6999999999999993</v>
      </c>
      <c r="J19">
        <f t="shared" si="14"/>
        <v>10.7</v>
      </c>
      <c r="K19" s="16">
        <f t="shared" ref="K19:K20" si="23">IF(F19="",#N/A,AVERAGE(G19:H19)*F19)</f>
        <v>9.7000000000000011</v>
      </c>
      <c r="L19" s="14">
        <f t="shared" si="16"/>
        <v>1.4142135623730907</v>
      </c>
      <c r="M19" s="15">
        <f t="shared" si="17"/>
        <v>0.14579521261578254</v>
      </c>
      <c r="N19" s="12">
        <v>50</v>
      </c>
      <c r="O19">
        <v>0.158</v>
      </c>
      <c r="P19">
        <v>0.17199999999999999</v>
      </c>
      <c r="Q19">
        <f t="shared" si="18"/>
        <v>7.9</v>
      </c>
      <c r="R19">
        <f t="shared" si="19"/>
        <v>8.6</v>
      </c>
      <c r="S19" s="16">
        <f t="shared" ref="S19:S20" si="24">IF(N19="",#N/A,AVERAGE(O19:P19)*N19)</f>
        <v>8.2499999999999982</v>
      </c>
      <c r="T19" s="14">
        <f t="shared" si="21"/>
        <v>0.49497474683058273</v>
      </c>
      <c r="U19" s="15">
        <f t="shared" si="22"/>
        <v>5.9996939009767616E-2</v>
      </c>
    </row>
    <row r="20" spans="2:21" x14ac:dyDescent="0.3">
      <c r="B20">
        <v>4</v>
      </c>
      <c r="C20" s="10">
        <v>44845.5625</v>
      </c>
      <c r="D20" s="3">
        <f>E20*24</f>
        <v>5.0000000000582077</v>
      </c>
      <c r="E20" s="11">
        <f>C20-C16</f>
        <v>0.20833333333575865</v>
      </c>
      <c r="F20" s="12">
        <v>100</v>
      </c>
      <c r="G20">
        <v>0.16300000000000001</v>
      </c>
      <c r="H20">
        <v>0.16700000000000001</v>
      </c>
      <c r="I20">
        <f t="shared" si="13"/>
        <v>16.3</v>
      </c>
      <c r="J20">
        <f t="shared" si="14"/>
        <v>16.7</v>
      </c>
      <c r="K20" s="16">
        <f t="shared" si="23"/>
        <v>16.5</v>
      </c>
      <c r="L20" s="14">
        <f t="shared" si="16"/>
        <v>0.28284271247461928</v>
      </c>
      <c r="M20" s="15">
        <f t="shared" si="17"/>
        <v>1.7141982574219349E-2</v>
      </c>
      <c r="N20" s="12">
        <v>100</v>
      </c>
      <c r="O20">
        <v>0.153</v>
      </c>
      <c r="P20">
        <v>0.16200000000000001</v>
      </c>
      <c r="Q20">
        <f t="shared" si="18"/>
        <v>15.299999999999999</v>
      </c>
      <c r="R20">
        <f t="shared" si="19"/>
        <v>16.2</v>
      </c>
      <c r="S20" s="16">
        <f t="shared" si="24"/>
        <v>15.75</v>
      </c>
      <c r="T20" s="14">
        <f t="shared" si="21"/>
        <v>0.63639610306789329</v>
      </c>
      <c r="U20" s="15">
        <f t="shared" si="22"/>
        <v>4.0406101782088463E-2</v>
      </c>
    </row>
    <row r="22" spans="2:21" ht="15" thickBot="1" x14ac:dyDescent="0.35"/>
    <row r="23" spans="2:21" ht="15" thickBot="1" x14ac:dyDescent="0.35">
      <c r="F23" s="57" t="s">
        <v>22</v>
      </c>
      <c r="G23" s="58"/>
      <c r="H23" s="58"/>
      <c r="I23" s="58"/>
      <c r="J23" s="58"/>
      <c r="K23" s="58"/>
      <c r="L23" s="58"/>
      <c r="M23" s="59"/>
      <c r="N23" s="57" t="s">
        <v>11</v>
      </c>
      <c r="O23" s="58"/>
      <c r="P23" s="58"/>
      <c r="Q23" s="58"/>
      <c r="R23" s="58"/>
      <c r="S23" s="58"/>
      <c r="T23" s="58"/>
      <c r="U23" s="59"/>
    </row>
    <row r="24" spans="2:21" x14ac:dyDescent="0.3">
      <c r="B24" s="5" t="s">
        <v>0</v>
      </c>
      <c r="C24" s="5" t="s">
        <v>1</v>
      </c>
      <c r="D24" s="6" t="s">
        <v>2</v>
      </c>
      <c r="E24" s="7" t="s">
        <v>3</v>
      </c>
      <c r="F24" s="8" t="s">
        <v>4</v>
      </c>
      <c r="G24" s="60" t="s">
        <v>5</v>
      </c>
      <c r="H24" s="60"/>
      <c r="I24" s="60" t="s">
        <v>6</v>
      </c>
      <c r="J24" s="61"/>
      <c r="K24" s="9" t="s">
        <v>7</v>
      </c>
      <c r="L24" s="6" t="s">
        <v>8</v>
      </c>
      <c r="M24" s="7" t="s">
        <v>9</v>
      </c>
      <c r="N24" s="8" t="s">
        <v>4</v>
      </c>
      <c r="O24" s="60" t="s">
        <v>5</v>
      </c>
      <c r="P24" s="60"/>
      <c r="Q24" s="60" t="s">
        <v>6</v>
      </c>
      <c r="R24" s="61"/>
      <c r="S24" s="9" t="s">
        <v>7</v>
      </c>
      <c r="T24" s="6" t="s">
        <v>8</v>
      </c>
      <c r="U24" s="7" t="s">
        <v>9</v>
      </c>
    </row>
    <row r="25" spans="2:21" x14ac:dyDescent="0.3">
      <c r="B25">
        <v>0</v>
      </c>
      <c r="C25" s="10">
        <v>44845.368055555555</v>
      </c>
      <c r="D25" s="3">
        <f>E25*24</f>
        <v>0</v>
      </c>
      <c r="E25" s="11">
        <f>C25-C25</f>
        <v>0</v>
      </c>
      <c r="F25" s="12">
        <v>20</v>
      </c>
      <c r="G25">
        <v>0.21099999999999999</v>
      </c>
      <c r="H25">
        <v>0.224</v>
      </c>
      <c r="I25">
        <f>G25*F25</f>
        <v>4.22</v>
      </c>
      <c r="J25">
        <f>H25*F25</f>
        <v>4.4800000000000004</v>
      </c>
      <c r="K25" s="13">
        <f>IF(F25="",#N/A,AVERAGE(G25:H25)*F25)</f>
        <v>4.3499999999999996</v>
      </c>
      <c r="L25" s="14">
        <f>_xlfn.STDEV.S(G25:H25)*F25</f>
        <v>0.18384776310850254</v>
      </c>
      <c r="M25" s="15">
        <f>L25/K25</f>
        <v>4.226385358816151E-2</v>
      </c>
      <c r="N25" s="12">
        <v>20</v>
      </c>
      <c r="O25">
        <v>0.21</v>
      </c>
      <c r="P25">
        <v>0.22600000000000001</v>
      </c>
      <c r="Q25">
        <f>O25*N25</f>
        <v>4.2</v>
      </c>
      <c r="R25">
        <f>P25*N25</f>
        <v>4.5200000000000005</v>
      </c>
      <c r="S25" s="13">
        <f>IF(N25="",#N/A,AVERAGE(O25:P25)*N25)</f>
        <v>4.3600000000000003</v>
      </c>
      <c r="T25" s="14">
        <f>_xlfn.STDEV.S(O25:P25)*N25</f>
        <v>0.22627416997969541</v>
      </c>
      <c r="U25" s="15">
        <f>T25/S25</f>
        <v>5.1897745408187014E-2</v>
      </c>
    </row>
    <row r="26" spans="2:21" x14ac:dyDescent="0.3">
      <c r="B26">
        <v>1</v>
      </c>
      <c r="C26" s="10">
        <v>44845.409722222219</v>
      </c>
      <c r="D26" s="3">
        <f t="shared" ref="D26:D28" si="25">E26*24</f>
        <v>0.99999999994179234</v>
      </c>
      <c r="E26" s="11">
        <f>C26-C25</f>
        <v>4.1666666664241347E-2</v>
      </c>
      <c r="F26" s="12">
        <v>20</v>
      </c>
      <c r="G26">
        <v>0.27700000000000002</v>
      </c>
      <c r="H26">
        <v>0.30399999999999999</v>
      </c>
      <c r="I26">
        <f t="shared" ref="I26:I29" si="26">G26*F26</f>
        <v>5.5400000000000009</v>
      </c>
      <c r="J26">
        <f t="shared" ref="J26:J29" si="27">H26*F26</f>
        <v>6.08</v>
      </c>
      <c r="K26" s="16">
        <f t="shared" ref="K26" si="28">IF(F26="",#N/A,AVERAGE(G26:H26)*F26)</f>
        <v>5.81</v>
      </c>
      <c r="L26" s="14">
        <f t="shared" ref="L26:L29" si="29">_xlfn.STDEV.S(G26:H26)*F26</f>
        <v>0.3818376618407352</v>
      </c>
      <c r="M26" s="15">
        <f t="shared" ref="M26:M29" si="30">L26/K26</f>
        <v>6.5720767958818455E-2</v>
      </c>
      <c r="N26" s="12">
        <v>20</v>
      </c>
      <c r="O26">
        <v>0.246</v>
      </c>
      <c r="P26">
        <v>0.23899999999999999</v>
      </c>
      <c r="Q26">
        <f t="shared" ref="Q26:Q29" si="31">O26*N26</f>
        <v>4.92</v>
      </c>
      <c r="R26">
        <f t="shared" ref="R26:R29" si="32">P26*N26</f>
        <v>4.7799999999999994</v>
      </c>
      <c r="S26" s="16">
        <f t="shared" ref="S26" si="33">IF(N26="",#N/A,AVERAGE(O26:P26)*N26)</f>
        <v>4.8499999999999996</v>
      </c>
      <c r="T26" s="14">
        <f t="shared" ref="T26:T29" si="34">_xlfn.STDEV.S(O26:P26)*N26</f>
        <v>9.8994949366116733E-2</v>
      </c>
      <c r="U26" s="15">
        <f t="shared" ref="U26:U29" si="35">T26/S26</f>
        <v>2.0411329766209636E-2</v>
      </c>
    </row>
    <row r="27" spans="2:21" x14ac:dyDescent="0.3">
      <c r="B27">
        <v>2</v>
      </c>
      <c r="C27" s="10">
        <v>44845.451388888891</v>
      </c>
      <c r="D27" s="3">
        <f t="shared" si="25"/>
        <v>2.3333333334303461</v>
      </c>
      <c r="E27" s="11">
        <f>C27-C$16</f>
        <v>9.7222222226264421E-2</v>
      </c>
      <c r="F27" s="12">
        <v>40</v>
      </c>
      <c r="G27">
        <v>0.20499999999999999</v>
      </c>
      <c r="H27">
        <v>0.217</v>
      </c>
      <c r="I27">
        <f t="shared" si="26"/>
        <v>8.1999999999999993</v>
      </c>
      <c r="J27">
        <f t="shared" si="27"/>
        <v>8.68</v>
      </c>
      <c r="K27" s="16">
        <f>IF(F27="",#N/A,AVERAGE(G27:H27)*F27)</f>
        <v>8.44</v>
      </c>
      <c r="L27" s="14">
        <f t="shared" si="29"/>
        <v>0.33941125496954316</v>
      </c>
      <c r="M27" s="15">
        <f t="shared" si="30"/>
        <v>4.0214603669377152E-2</v>
      </c>
      <c r="N27" s="12">
        <v>40</v>
      </c>
      <c r="O27">
        <v>0.17499999999999999</v>
      </c>
      <c r="P27">
        <v>0.17100000000000001</v>
      </c>
      <c r="Q27">
        <f t="shared" si="31"/>
        <v>7</v>
      </c>
      <c r="R27">
        <f t="shared" si="32"/>
        <v>6.8400000000000007</v>
      </c>
      <c r="S27" s="16">
        <f>IF(N27="",#N/A,AVERAGE(O27:P27)*N27)</f>
        <v>6.92</v>
      </c>
      <c r="T27" s="14">
        <f t="shared" si="34"/>
        <v>0.11313708498984693</v>
      </c>
      <c r="U27" s="15">
        <f t="shared" si="35"/>
        <v>1.6349289738417185E-2</v>
      </c>
    </row>
    <row r="28" spans="2:21" x14ac:dyDescent="0.3">
      <c r="B28">
        <v>3</v>
      </c>
      <c r="C28" s="10">
        <v>44845.493055555555</v>
      </c>
      <c r="D28" s="3">
        <f t="shared" si="25"/>
        <v>3</v>
      </c>
      <c r="E28" s="11">
        <f>C28-C25</f>
        <v>0.125</v>
      </c>
      <c r="F28" s="12">
        <v>50</v>
      </c>
      <c r="G28">
        <v>0.22500000000000001</v>
      </c>
      <c r="H28">
        <v>0.23599999999999999</v>
      </c>
      <c r="I28">
        <f t="shared" si="26"/>
        <v>11.25</v>
      </c>
      <c r="J28">
        <f t="shared" si="27"/>
        <v>11.799999999999999</v>
      </c>
      <c r="K28" s="16">
        <f t="shared" ref="K28:K29" si="36">IF(F28="",#N/A,AVERAGE(G28:H28)*F28)</f>
        <v>11.524999999999999</v>
      </c>
      <c r="L28" s="14">
        <f t="shared" si="29"/>
        <v>0.38890872965260048</v>
      </c>
      <c r="M28" s="15">
        <f t="shared" si="30"/>
        <v>3.3744792160746252E-2</v>
      </c>
      <c r="N28" s="12">
        <v>50</v>
      </c>
      <c r="O28">
        <v>0.183</v>
      </c>
      <c r="P28">
        <v>0.19</v>
      </c>
      <c r="Q28">
        <f t="shared" si="31"/>
        <v>9.15</v>
      </c>
      <c r="R28">
        <f t="shared" si="32"/>
        <v>9.5</v>
      </c>
      <c r="S28" s="16">
        <f t="shared" ref="S28:S29" si="37">IF(N28="",#N/A,AVERAGE(O28:P28)*N28)</f>
        <v>9.3249999999999993</v>
      </c>
      <c r="T28" s="14">
        <f t="shared" si="34"/>
        <v>0.24748737341529184</v>
      </c>
      <c r="U28" s="15">
        <f t="shared" si="35"/>
        <v>2.6540200902444168E-2</v>
      </c>
    </row>
    <row r="29" spans="2:21" x14ac:dyDescent="0.3">
      <c r="B29">
        <v>4</v>
      </c>
      <c r="C29" s="10">
        <v>44845.576388888891</v>
      </c>
      <c r="D29" s="3">
        <f>E29*24</f>
        <v>5.0000000000582077</v>
      </c>
      <c r="E29" s="11">
        <f>C29-C25</f>
        <v>0.20833333333575865</v>
      </c>
      <c r="F29" s="12">
        <v>100</v>
      </c>
      <c r="G29">
        <v>0.18</v>
      </c>
      <c r="H29">
        <v>0.18099999999999999</v>
      </c>
      <c r="I29">
        <f t="shared" si="26"/>
        <v>18</v>
      </c>
      <c r="J29">
        <f t="shared" si="27"/>
        <v>18.099999999999998</v>
      </c>
      <c r="K29" s="16">
        <f t="shared" si="36"/>
        <v>18.05</v>
      </c>
      <c r="L29" s="14">
        <f t="shared" si="29"/>
        <v>7.0710678118654821E-2</v>
      </c>
      <c r="M29" s="15">
        <f t="shared" si="30"/>
        <v>3.91748909244625E-3</v>
      </c>
      <c r="N29" s="12">
        <v>100</v>
      </c>
      <c r="O29">
        <v>0.161</v>
      </c>
      <c r="P29">
        <v>0.154</v>
      </c>
      <c r="Q29">
        <f t="shared" si="31"/>
        <v>16.100000000000001</v>
      </c>
      <c r="R29">
        <f t="shared" si="32"/>
        <v>15.4</v>
      </c>
      <c r="S29" s="16">
        <f t="shared" si="37"/>
        <v>15.75</v>
      </c>
      <c r="T29" s="14">
        <f t="shared" si="34"/>
        <v>0.49497474683058368</v>
      </c>
      <c r="U29" s="15">
        <f t="shared" si="35"/>
        <v>3.1426968052735468E-2</v>
      </c>
    </row>
  </sheetData>
  <mergeCells count="12">
    <mergeCell ref="F14:M14"/>
    <mergeCell ref="N14:U14"/>
    <mergeCell ref="G15:H15"/>
    <mergeCell ref="I15:J15"/>
    <mergeCell ref="O15:P15"/>
    <mergeCell ref="Q15:R15"/>
    <mergeCell ref="F23:M23"/>
    <mergeCell ref="N23:U23"/>
    <mergeCell ref="G24:H24"/>
    <mergeCell ref="I24:J24"/>
    <mergeCell ref="O24:P24"/>
    <mergeCell ref="Q24:R24"/>
  </mergeCells>
  <conditionalFormatting sqref="M16:M20">
    <cfRule type="cellIs" dxfId="3" priority="6" operator="greaterThan">
      <formula>0.1</formula>
    </cfRule>
  </conditionalFormatting>
  <conditionalFormatting sqref="M25:M29">
    <cfRule type="cellIs" dxfId="2" priority="2" operator="greaterThan">
      <formula>0.1</formula>
    </cfRule>
  </conditionalFormatting>
  <conditionalFormatting sqref="U16:U20">
    <cfRule type="cellIs" dxfId="1" priority="5" operator="greaterThan">
      <formula>0.1</formula>
    </cfRule>
  </conditionalFormatting>
  <conditionalFormatting sqref="U25:U29">
    <cfRule type="cellIs" dxfId="0" priority="1" operator="greaterThan">
      <formula>0.1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89F6-2E89-46D6-896F-E8D981099033}">
  <dimension ref="B1:Q62"/>
  <sheetViews>
    <sheetView tabSelected="1" zoomScale="70" zoomScaleNormal="70" workbookViewId="0">
      <selection activeCell="M17" sqref="M17"/>
    </sheetView>
  </sheetViews>
  <sheetFormatPr defaultRowHeight="14.4" x14ac:dyDescent="0.3"/>
  <cols>
    <col min="2" max="2" width="18.44140625" bestFit="1" customWidth="1"/>
    <col min="3" max="3" width="20.44140625" bestFit="1" customWidth="1"/>
    <col min="4" max="4" width="14.44140625" customWidth="1"/>
    <col min="5" max="5" width="9.88671875" bestFit="1" customWidth="1"/>
    <col min="6" max="6" width="12" customWidth="1"/>
    <col min="7" max="7" width="12.21875" bestFit="1" customWidth="1"/>
    <col min="8" max="8" width="15.109375" customWidth="1"/>
    <col min="9" max="9" width="16.33203125" customWidth="1"/>
    <col min="10" max="10" width="12.44140625" bestFit="1" customWidth="1"/>
  </cols>
  <sheetData>
    <row r="1" spans="2:17" ht="20.399999999999999" thickBot="1" x14ac:dyDescent="0.45">
      <c r="B1" s="17" t="s">
        <v>26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2:17" ht="15" thickTop="1" x14ac:dyDescent="0.3"/>
    <row r="4" spans="2:17" x14ac:dyDescent="0.3">
      <c r="D4" s="23" t="s">
        <v>17</v>
      </c>
      <c r="E4" s="23"/>
      <c r="F4" s="23"/>
      <c r="G4" s="23"/>
      <c r="H4" s="23"/>
      <c r="I4" s="23"/>
    </row>
    <row r="5" spans="2:17" ht="15" thickBot="1" x14ac:dyDescent="0.35">
      <c r="D5" s="23"/>
      <c r="E5" s="23"/>
      <c r="F5" s="23"/>
      <c r="G5" s="23"/>
      <c r="H5" s="23"/>
      <c r="I5" s="23"/>
    </row>
    <row r="6" spans="2:17" ht="15" thickBot="1" x14ac:dyDescent="0.35">
      <c r="D6" s="74" t="s">
        <v>18</v>
      </c>
      <c r="E6" s="75"/>
      <c r="F6" s="76" t="str">
        <f>F23</f>
        <v>IMI528_Light</v>
      </c>
      <c r="G6" s="76" t="str">
        <f>H23</f>
        <v>IMI_528_Dark</v>
      </c>
      <c r="H6" s="76" t="str">
        <f>J23</f>
        <v>CEN.PK2-1C_Light</v>
      </c>
      <c r="I6" s="77" t="str">
        <f>L23</f>
        <v>CEN.PK2-1C_Dark</v>
      </c>
    </row>
    <row r="7" spans="2:17" x14ac:dyDescent="0.3">
      <c r="D7" s="23"/>
      <c r="E7" s="78">
        <f>D25</f>
        <v>0</v>
      </c>
      <c r="F7" s="79">
        <f>AVERAGE(F25:G25)</f>
        <v>1093.5</v>
      </c>
      <c r="G7" s="80">
        <f>AVERAGE(H25:I25)</f>
        <v>1093</v>
      </c>
      <c r="H7" s="79">
        <f>AVERAGE(J25:K25)</f>
        <v>735.5</v>
      </c>
      <c r="I7" s="81">
        <f>AVERAGE(L25:M25)</f>
        <v>676.5</v>
      </c>
    </row>
    <row r="8" spans="2:17" x14ac:dyDescent="0.3">
      <c r="D8" s="24"/>
      <c r="E8" s="24">
        <f>D26</f>
        <v>1.0000000001164153</v>
      </c>
      <c r="F8" s="82">
        <f>AVERAGE(F26:G26)</f>
        <v>1280</v>
      </c>
      <c r="G8" s="24">
        <f>AVERAGE(H26:I26)</f>
        <v>1069</v>
      </c>
      <c r="H8" s="83">
        <f>AVERAGE(J26:K26)</f>
        <v>651</v>
      </c>
      <c r="I8" s="25">
        <f>AVERAGE(L26:M26)</f>
        <v>726.5</v>
      </c>
    </row>
    <row r="9" spans="2:17" x14ac:dyDescent="0.3">
      <c r="D9" s="24"/>
      <c r="E9" s="24">
        <f>D27</f>
        <v>2.0000000000582077</v>
      </c>
      <c r="F9" s="82">
        <f>AVERAGE(F27:G27)</f>
        <v>6535</v>
      </c>
      <c r="G9" s="24">
        <f>AVERAGE(H27:I27)</f>
        <v>1125.5</v>
      </c>
      <c r="H9" s="83">
        <f>AVERAGE(J27:K27)</f>
        <v>725</v>
      </c>
      <c r="I9" s="84">
        <f>AVERAGE(L27:M27)</f>
        <v>706</v>
      </c>
    </row>
    <row r="10" spans="2:17" x14ac:dyDescent="0.3">
      <c r="D10" s="24"/>
      <c r="E10" s="24">
        <f>D28</f>
        <v>3.0000027779024094</v>
      </c>
      <c r="F10" s="82">
        <f>AVERAGE(F28:G28)</f>
        <v>11887.5</v>
      </c>
      <c r="G10" s="24">
        <f>AVERAGE(H28:I28)</f>
        <v>1180</v>
      </c>
      <c r="H10" s="82">
        <f>AVERAGE(J28:K28)</f>
        <v>725.5</v>
      </c>
      <c r="I10" s="84">
        <f>AVERAGE(L28:M28)</f>
        <v>706</v>
      </c>
    </row>
    <row r="11" spans="2:17" ht="15" thickBot="1" x14ac:dyDescent="0.35">
      <c r="D11" s="24"/>
      <c r="E11" s="24">
        <f>D29</f>
        <v>5.0000000000582077</v>
      </c>
      <c r="F11" s="85">
        <f>AVERAGE(F29:G29)</f>
        <v>15154.25</v>
      </c>
      <c r="G11" s="86">
        <f>AVERAGE(H29:I29)</f>
        <v>1211.5</v>
      </c>
      <c r="H11" s="87">
        <f>AVERAGE(J29:K29)</f>
        <v>708</v>
      </c>
      <c r="I11" s="88">
        <f>AVERAGE(L29:M29)</f>
        <v>732.5</v>
      </c>
      <c r="N11" s="1"/>
      <c r="O11" s="1"/>
    </row>
    <row r="12" spans="2:17" x14ac:dyDescent="0.3">
      <c r="D12" s="23"/>
      <c r="E12" s="23"/>
      <c r="F12" s="23"/>
      <c r="G12" s="23"/>
      <c r="H12" s="23"/>
      <c r="I12" s="23"/>
    </row>
    <row r="13" spans="2:17" x14ac:dyDescent="0.3">
      <c r="D13" s="23" t="s">
        <v>19</v>
      </c>
      <c r="E13" s="23"/>
      <c r="F13" s="23"/>
      <c r="G13" s="23"/>
      <c r="H13" s="23"/>
      <c r="I13" s="23"/>
      <c r="P13" s="1"/>
      <c r="Q13" s="1"/>
    </row>
    <row r="14" spans="2:17" ht="15" thickBot="1" x14ac:dyDescent="0.35">
      <c r="D14" s="23"/>
      <c r="E14" s="23"/>
      <c r="F14" s="23"/>
      <c r="G14" s="23"/>
      <c r="H14" s="23"/>
      <c r="I14" s="23"/>
    </row>
    <row r="15" spans="2:17" ht="15" thickBot="1" x14ac:dyDescent="0.35">
      <c r="D15" s="74" t="s">
        <v>18</v>
      </c>
      <c r="E15" s="75"/>
      <c r="F15" s="89" t="str">
        <f t="shared" ref="F15:I15" si="0">F6</f>
        <v>IMI528_Light</v>
      </c>
      <c r="G15" s="89" t="str">
        <f t="shared" si="0"/>
        <v>IMI_528_Dark</v>
      </c>
      <c r="H15" s="76" t="str">
        <f t="shared" si="0"/>
        <v>CEN.PK2-1C_Light</v>
      </c>
      <c r="I15" s="77" t="str">
        <f t="shared" si="0"/>
        <v>CEN.PK2-1C_Dark</v>
      </c>
      <c r="N15" s="1"/>
      <c r="O15" s="1"/>
    </row>
    <row r="16" spans="2:17" x14ac:dyDescent="0.3">
      <c r="D16" s="23"/>
      <c r="E16" s="78">
        <f>E7</f>
        <v>0</v>
      </c>
      <c r="F16" s="90">
        <f>_xlfn.STDEV.P(F25:G25)</f>
        <v>3.5</v>
      </c>
      <c r="G16" s="90">
        <f>_xlfn.STDEV.P(H25:I25)</f>
        <v>2</v>
      </c>
      <c r="H16" s="90">
        <f>_xlfn.STDEV.P(J25:K25)</f>
        <v>2.5</v>
      </c>
      <c r="I16" s="91">
        <f>_xlfn.STDEV.P(L25:M25)</f>
        <v>47.5</v>
      </c>
    </row>
    <row r="17" spans="2:13" x14ac:dyDescent="0.3">
      <c r="D17" s="24"/>
      <c r="E17" s="24">
        <f>E8</f>
        <v>1.0000000001164153</v>
      </c>
      <c r="F17" s="92">
        <f>_xlfn.STDEV.P(F26:G26)</f>
        <v>31</v>
      </c>
      <c r="G17" s="92">
        <f>_xlfn.STDEV.P(H26:I26)</f>
        <v>4</v>
      </c>
      <c r="H17" s="92">
        <f>_xlfn.STDEV.P(J26:K26)</f>
        <v>2</v>
      </c>
      <c r="I17" s="93">
        <f>_xlfn.STDEV.P(L26:M26)</f>
        <v>0.5</v>
      </c>
    </row>
    <row r="18" spans="2:13" x14ac:dyDescent="0.3">
      <c r="D18" s="24"/>
      <c r="E18" s="24">
        <f>E9</f>
        <v>2.0000000000582077</v>
      </c>
      <c r="F18" s="92">
        <f>_xlfn.STDEV.P(F27:G27)</f>
        <v>199</v>
      </c>
      <c r="G18" s="92">
        <f>_xlfn.STDEV.P(H27:I27)</f>
        <v>4.5</v>
      </c>
      <c r="H18" s="92">
        <f>_xlfn.STDEV.P(J27:K27)</f>
        <v>6</v>
      </c>
      <c r="I18" s="93">
        <f>_xlfn.STDEV.P(L27:M27)</f>
        <v>22</v>
      </c>
    </row>
    <row r="19" spans="2:13" x14ac:dyDescent="0.3">
      <c r="D19" s="24"/>
      <c r="E19" s="24">
        <f>E10</f>
        <v>3.0000027779024094</v>
      </c>
      <c r="F19" s="92">
        <f>_xlfn.STDEV.P(F28:G28)</f>
        <v>102.5</v>
      </c>
      <c r="G19" s="92">
        <f>_xlfn.STDEV.P(H28:I28)</f>
        <v>2</v>
      </c>
      <c r="H19" s="92">
        <f>_xlfn.STDEV.P(J28:K28)</f>
        <v>12.5</v>
      </c>
      <c r="I19" s="93">
        <f>_xlfn.STDEV.P(L28:M28)</f>
        <v>5</v>
      </c>
    </row>
    <row r="20" spans="2:13" ht="15" thickBot="1" x14ac:dyDescent="0.35">
      <c r="D20" s="24"/>
      <c r="E20" s="24">
        <f>E11</f>
        <v>5.0000000000582077</v>
      </c>
      <c r="F20" s="94">
        <f>_xlfn.STDEV.P(F29:G29)</f>
        <v>266.25</v>
      </c>
      <c r="G20" s="94">
        <f>_xlfn.STDEV.P(H29:I29)</f>
        <v>15.5</v>
      </c>
      <c r="H20" s="94">
        <f>_xlfn.STDEV.P(J29:K29)</f>
        <v>16</v>
      </c>
      <c r="I20" s="95">
        <f>_xlfn.STDEV.P(L29:M29)</f>
        <v>60.5</v>
      </c>
    </row>
    <row r="21" spans="2:13" x14ac:dyDescent="0.3">
      <c r="D21" s="1"/>
      <c r="E21" s="1"/>
      <c r="F21" s="2"/>
      <c r="G21" s="2"/>
      <c r="H21" s="3"/>
      <c r="I21" s="2"/>
      <c r="J21" s="1"/>
    </row>
    <row r="22" spans="2:13" ht="15" thickBot="1" x14ac:dyDescent="0.35">
      <c r="B22" s="26"/>
      <c r="C22" s="26"/>
      <c r="D22" s="26"/>
      <c r="E22" s="62"/>
      <c r="F22" s="26" t="s">
        <v>10</v>
      </c>
      <c r="G22" s="26"/>
      <c r="H22" s="26"/>
      <c r="I22" s="26"/>
      <c r="J22" s="26"/>
      <c r="K22" s="26"/>
      <c r="L22" s="26"/>
      <c r="M22" s="26"/>
    </row>
    <row r="23" spans="2:13" ht="15" thickBot="1" x14ac:dyDescent="0.35">
      <c r="B23" s="26"/>
      <c r="C23" s="26"/>
      <c r="D23" s="26"/>
      <c r="E23" s="63"/>
      <c r="F23" s="64" t="s">
        <v>11</v>
      </c>
      <c r="G23" s="65"/>
      <c r="H23" s="64" t="s">
        <v>12</v>
      </c>
      <c r="I23" s="65"/>
      <c r="J23" s="64" t="s">
        <v>13</v>
      </c>
      <c r="K23" s="65"/>
      <c r="L23" s="64" t="s">
        <v>14</v>
      </c>
      <c r="M23" s="65"/>
    </row>
    <row r="24" spans="2:13" ht="15" thickBot="1" x14ac:dyDescent="0.35">
      <c r="B24" s="66" t="s">
        <v>0</v>
      </c>
      <c r="C24" s="66" t="s">
        <v>1</v>
      </c>
      <c r="D24" s="67" t="s">
        <v>2</v>
      </c>
      <c r="E24" s="68" t="s">
        <v>3</v>
      </c>
      <c r="F24" s="69" t="s">
        <v>15</v>
      </c>
      <c r="G24" s="69" t="s">
        <v>16</v>
      </c>
      <c r="H24" s="69" t="s">
        <v>15</v>
      </c>
      <c r="I24" s="69" t="s">
        <v>16</v>
      </c>
      <c r="J24" s="69" t="s">
        <v>15</v>
      </c>
      <c r="K24" s="69" t="s">
        <v>16</v>
      </c>
      <c r="L24" s="69" t="s">
        <v>15</v>
      </c>
      <c r="M24" s="70" t="s">
        <v>16</v>
      </c>
    </row>
    <row r="25" spans="2:13" x14ac:dyDescent="0.3">
      <c r="B25" s="26">
        <v>0</v>
      </c>
      <c r="C25" s="71">
        <v>44845.354166666664</v>
      </c>
      <c r="D25" s="27">
        <f>E25*24</f>
        <v>0</v>
      </c>
      <c r="E25" s="28">
        <f>C25-$C$25</f>
        <v>0</v>
      </c>
      <c r="F25" s="72">
        <v>1097</v>
      </c>
      <c r="G25" s="72">
        <v>1090</v>
      </c>
      <c r="H25" s="72">
        <v>1091</v>
      </c>
      <c r="I25" s="72">
        <v>1095</v>
      </c>
      <c r="J25" s="72">
        <v>738</v>
      </c>
      <c r="K25" s="72">
        <v>733</v>
      </c>
      <c r="L25" s="72">
        <v>629</v>
      </c>
      <c r="M25" s="72">
        <v>724</v>
      </c>
    </row>
    <row r="26" spans="2:13" x14ac:dyDescent="0.3">
      <c r="B26" s="26">
        <v>1</v>
      </c>
      <c r="C26" s="71">
        <v>44845.395833333336</v>
      </c>
      <c r="D26" s="27">
        <f t="shared" ref="D26:D28" si="1">E26*24</f>
        <v>1.0000000001164153</v>
      </c>
      <c r="E26" s="28">
        <f>C26-$C$25</f>
        <v>4.1666666671517305E-2</v>
      </c>
      <c r="F26" s="72">
        <v>1249</v>
      </c>
      <c r="G26" s="72">
        <v>1311</v>
      </c>
      <c r="H26" s="72">
        <v>1065</v>
      </c>
      <c r="I26" s="72">
        <v>1073</v>
      </c>
      <c r="J26" s="72">
        <v>653</v>
      </c>
      <c r="K26" s="72">
        <v>649</v>
      </c>
      <c r="L26" s="72">
        <v>727</v>
      </c>
      <c r="M26" s="72">
        <v>726</v>
      </c>
    </row>
    <row r="27" spans="2:13" x14ac:dyDescent="0.3">
      <c r="B27" s="26">
        <v>2</v>
      </c>
      <c r="C27" s="71">
        <v>44845.4375</v>
      </c>
      <c r="D27" s="27">
        <f t="shared" si="1"/>
        <v>2.0000000000582077</v>
      </c>
      <c r="E27" s="28">
        <f>C27-$C$25</f>
        <v>8.3333333335758653E-2</v>
      </c>
      <c r="F27" s="72">
        <v>6336</v>
      </c>
      <c r="G27" s="72">
        <v>6734</v>
      </c>
      <c r="H27" s="72">
        <v>1130</v>
      </c>
      <c r="I27" s="72">
        <v>1121</v>
      </c>
      <c r="J27" s="72">
        <v>719</v>
      </c>
      <c r="K27" s="72">
        <v>731</v>
      </c>
      <c r="L27" s="72">
        <v>728</v>
      </c>
      <c r="M27" s="72">
        <v>684</v>
      </c>
    </row>
    <row r="28" spans="2:13" x14ac:dyDescent="0.3">
      <c r="B28" s="26">
        <v>3</v>
      </c>
      <c r="C28" s="71">
        <v>44845.47916678241</v>
      </c>
      <c r="D28" s="27">
        <f t="shared" si="1"/>
        <v>3.0000027779024094</v>
      </c>
      <c r="E28" s="28">
        <f>C28-$C$25</f>
        <v>0.12500011574593373</v>
      </c>
      <c r="F28" s="72">
        <v>11785</v>
      </c>
      <c r="G28" s="72">
        <v>11990</v>
      </c>
      <c r="H28" s="72">
        <v>1178</v>
      </c>
      <c r="I28" s="72">
        <v>1182</v>
      </c>
      <c r="J28" s="72">
        <v>713</v>
      </c>
      <c r="K28" s="72">
        <v>738</v>
      </c>
      <c r="L28" s="72">
        <v>701</v>
      </c>
      <c r="M28" s="72">
        <v>711</v>
      </c>
    </row>
    <row r="29" spans="2:13" x14ac:dyDescent="0.3">
      <c r="B29" s="26">
        <v>4</v>
      </c>
      <c r="C29" s="71">
        <v>44845.5625</v>
      </c>
      <c r="D29" s="27">
        <f>E29*24</f>
        <v>5.0000000000582077</v>
      </c>
      <c r="E29" s="28">
        <f>C29-$C$25</f>
        <v>0.20833333333575865</v>
      </c>
      <c r="F29" s="72">
        <v>14888</v>
      </c>
      <c r="G29" s="73">
        <v>15420.5</v>
      </c>
      <c r="H29" s="72">
        <v>1196</v>
      </c>
      <c r="I29" s="72">
        <v>1227</v>
      </c>
      <c r="J29" s="72">
        <v>724</v>
      </c>
      <c r="K29" s="72">
        <v>692</v>
      </c>
      <c r="L29" s="72">
        <v>793</v>
      </c>
      <c r="M29" s="72">
        <v>672</v>
      </c>
    </row>
    <row r="39" spans="4:10" x14ac:dyDescent="0.3">
      <c r="D39" s="1"/>
      <c r="E39" s="1"/>
      <c r="F39" s="2"/>
      <c r="G39" s="2"/>
      <c r="H39" s="3"/>
      <c r="I39" s="2"/>
      <c r="J39" s="1"/>
    </row>
    <row r="40" spans="4:10" x14ac:dyDescent="0.3">
      <c r="D40" s="1"/>
      <c r="E40" s="1"/>
      <c r="F40" s="2"/>
      <c r="G40" s="2"/>
      <c r="H40" s="3"/>
      <c r="I40" s="2"/>
      <c r="J40" s="1"/>
    </row>
    <row r="41" spans="4:10" x14ac:dyDescent="0.3">
      <c r="D41" s="1"/>
      <c r="E41" s="1"/>
      <c r="F41" s="2"/>
      <c r="G41" s="2"/>
      <c r="H41" s="3"/>
      <c r="I41" s="2"/>
      <c r="J41" s="1"/>
    </row>
    <row r="42" spans="4:10" x14ac:dyDescent="0.3">
      <c r="D42" s="1"/>
      <c r="E42" s="1"/>
      <c r="F42" s="2"/>
      <c r="G42" s="2"/>
      <c r="H42" s="3"/>
      <c r="I42" s="2"/>
      <c r="J42" s="1"/>
    </row>
    <row r="43" spans="4:10" x14ac:dyDescent="0.3">
      <c r="D43" s="1"/>
      <c r="E43" s="1"/>
      <c r="F43" s="2"/>
      <c r="G43" s="2"/>
      <c r="H43" s="3"/>
      <c r="I43" s="2"/>
      <c r="J43" s="1"/>
    </row>
    <row r="44" spans="4:10" x14ac:dyDescent="0.3">
      <c r="D44" s="1"/>
      <c r="E44" s="1"/>
      <c r="F44" s="2"/>
      <c r="G44" s="2"/>
      <c r="H44" s="3"/>
      <c r="I44" s="2"/>
      <c r="J44" s="1"/>
    </row>
    <row r="45" spans="4:10" x14ac:dyDescent="0.3">
      <c r="D45" s="1"/>
      <c r="E45" s="1"/>
      <c r="F45" s="2"/>
      <c r="G45" s="2"/>
      <c r="H45" s="3"/>
      <c r="I45" s="2"/>
      <c r="J45" s="1"/>
    </row>
    <row r="46" spans="4:10" x14ac:dyDescent="0.3">
      <c r="D46" s="1"/>
      <c r="E46" s="1"/>
      <c r="F46" s="2"/>
      <c r="G46" s="2"/>
      <c r="H46" s="3"/>
      <c r="I46" s="2"/>
      <c r="J46" s="1"/>
    </row>
    <row r="47" spans="4:10" x14ac:dyDescent="0.3">
      <c r="D47" s="1"/>
      <c r="E47" s="1"/>
      <c r="F47" s="2"/>
      <c r="G47" s="2"/>
      <c r="H47" s="3"/>
      <c r="I47" s="2"/>
      <c r="J47" s="1"/>
    </row>
    <row r="48" spans="4:10" x14ac:dyDescent="0.3">
      <c r="D48" s="1"/>
      <c r="E48" s="1"/>
      <c r="F48" s="2"/>
      <c r="G48" s="2"/>
      <c r="H48" s="3"/>
      <c r="I48" s="2"/>
      <c r="J48" s="1"/>
    </row>
    <row r="49" spans="4:10" x14ac:dyDescent="0.3">
      <c r="D49" s="1"/>
      <c r="E49" s="1"/>
      <c r="F49" s="2"/>
      <c r="G49" s="2"/>
      <c r="H49" s="3"/>
      <c r="I49" s="2"/>
      <c r="J49" s="1"/>
    </row>
    <row r="50" spans="4:10" x14ac:dyDescent="0.3">
      <c r="D50" s="1"/>
      <c r="E50" s="1"/>
      <c r="F50" s="2"/>
      <c r="G50" s="2"/>
      <c r="H50" s="3"/>
      <c r="I50" s="2"/>
      <c r="J50" s="1"/>
    </row>
    <row r="51" spans="4:10" x14ac:dyDescent="0.3">
      <c r="D51" s="1"/>
      <c r="E51" s="1"/>
      <c r="F51" s="2"/>
      <c r="G51" s="2"/>
      <c r="H51" s="3"/>
      <c r="I51" s="2"/>
      <c r="J51" s="1"/>
    </row>
    <row r="52" spans="4:10" x14ac:dyDescent="0.3">
      <c r="D52" s="1"/>
      <c r="E52" s="1"/>
      <c r="F52" s="2"/>
      <c r="G52" s="2"/>
      <c r="H52" s="3"/>
      <c r="I52" s="2"/>
      <c r="J52" s="1"/>
    </row>
    <row r="53" spans="4:10" x14ac:dyDescent="0.3">
      <c r="D53" s="1"/>
      <c r="E53" s="1"/>
      <c r="F53" s="2"/>
      <c r="G53" s="2"/>
      <c r="H53" s="3"/>
      <c r="I53" s="2"/>
      <c r="J53" s="1"/>
    </row>
    <row r="54" spans="4:10" x14ac:dyDescent="0.3">
      <c r="D54" s="1"/>
      <c r="E54" s="1"/>
      <c r="F54" s="2"/>
      <c r="G54" s="2"/>
      <c r="H54" s="3"/>
      <c r="I54" s="2"/>
      <c r="J54" s="1"/>
    </row>
    <row r="55" spans="4:10" x14ac:dyDescent="0.3">
      <c r="D55" s="1"/>
      <c r="E55" s="1"/>
      <c r="F55" s="2"/>
      <c r="G55" s="2"/>
      <c r="H55" s="3"/>
      <c r="I55" s="2"/>
      <c r="J55" s="1"/>
    </row>
    <row r="56" spans="4:10" x14ac:dyDescent="0.3">
      <c r="D56" s="1"/>
      <c r="E56" s="1"/>
      <c r="F56" s="2"/>
      <c r="G56" s="2"/>
      <c r="H56" s="3"/>
      <c r="I56" s="2"/>
      <c r="J56" s="1"/>
    </row>
    <row r="57" spans="4:10" x14ac:dyDescent="0.3">
      <c r="D57" s="1"/>
      <c r="E57" s="1"/>
      <c r="F57" s="2"/>
      <c r="G57" s="2"/>
      <c r="H57" s="3"/>
      <c r="I57" s="2"/>
      <c r="J57" s="1"/>
    </row>
    <row r="58" spans="4:10" x14ac:dyDescent="0.3">
      <c r="D58" s="1"/>
      <c r="E58" s="1"/>
      <c r="F58" s="2"/>
      <c r="G58" s="2"/>
      <c r="H58" s="3"/>
      <c r="I58" s="2"/>
      <c r="J58" s="1"/>
    </row>
    <row r="59" spans="4:10" x14ac:dyDescent="0.3">
      <c r="D59" s="1"/>
      <c r="E59" s="1"/>
      <c r="F59" s="2"/>
      <c r="G59" s="2"/>
      <c r="H59" s="3"/>
      <c r="I59" s="2"/>
      <c r="J59" s="1"/>
    </row>
    <row r="60" spans="4:10" x14ac:dyDescent="0.3">
      <c r="D60" s="1"/>
      <c r="E60" s="1"/>
      <c r="F60" s="2"/>
      <c r="G60" s="2"/>
      <c r="H60" s="3"/>
      <c r="I60" s="2"/>
      <c r="J60" s="1"/>
    </row>
    <row r="61" spans="4:10" x14ac:dyDescent="0.3">
      <c r="D61" s="1"/>
      <c r="E61" s="1"/>
      <c r="F61" s="2"/>
      <c r="G61" s="2"/>
      <c r="H61" s="3"/>
      <c r="I61" s="2"/>
      <c r="J61" s="1"/>
    </row>
    <row r="62" spans="4:10" x14ac:dyDescent="0.3">
      <c r="D62" s="1"/>
      <c r="E62" s="1"/>
      <c r="F62" s="2"/>
      <c r="G62" s="2"/>
      <c r="H62" s="3"/>
      <c r="I62" s="2"/>
      <c r="J62" s="4"/>
    </row>
  </sheetData>
  <mergeCells count="4">
    <mergeCell ref="F23:G23"/>
    <mergeCell ref="H23:I23"/>
    <mergeCell ref="J23:K23"/>
    <mergeCell ref="L23:M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1. OD Measurements</vt:lpstr>
      <vt:lpstr>2. Fluorescence measurements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2025-07-13T23:24:02Z</dcterms:created>
  <dcterms:modified xsi:type="dcterms:W3CDTF">2025-07-14T05:05:20Z</dcterms:modified>
</cp:coreProperties>
</file>